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45" windowWidth="17235" windowHeight="7995"/>
  </bookViews>
  <sheets>
    <sheet name="WRSI calculation" sheetId="4" r:id="rId1"/>
  </sheets>
  <calcPr calcId="144525"/>
</workbook>
</file>

<file path=xl/calcChain.xml><?xml version="1.0" encoding="utf-8"?>
<calcChain xmlns="http://schemas.openxmlformats.org/spreadsheetml/2006/main">
  <c r="G4" i="4" l="1"/>
  <c r="G5" i="4"/>
  <c r="G6" i="4"/>
  <c r="G7" i="4"/>
  <c r="G8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D5" i="4"/>
  <c r="D6" i="4"/>
  <c r="H6" i="4" s="1"/>
  <c r="D7" i="4"/>
  <c r="D8" i="4"/>
  <c r="H8" i="4" s="1"/>
  <c r="D9" i="4"/>
  <c r="D10" i="4"/>
  <c r="H10" i="4" s="1"/>
  <c r="D11" i="4"/>
  <c r="D12" i="4"/>
  <c r="H12" i="4" s="1"/>
  <c r="D13" i="4"/>
  <c r="D14" i="4"/>
  <c r="H14" i="4" s="1"/>
  <c r="D15" i="4"/>
  <c r="D16" i="4"/>
  <c r="H16" i="4" s="1"/>
  <c r="D17" i="4"/>
  <c r="D18" i="4"/>
  <c r="H18" i="4" s="1"/>
  <c r="D19" i="4"/>
  <c r="D20" i="4"/>
  <c r="H20" i="4" s="1"/>
  <c r="D21" i="4"/>
  <c r="D22" i="4"/>
  <c r="H22" i="4" s="1"/>
  <c r="D23" i="4"/>
  <c r="D24" i="4"/>
  <c r="H24" i="4" s="1"/>
  <c r="D25" i="4"/>
  <c r="D4" i="4"/>
  <c r="H4" i="4" s="1"/>
  <c r="I4" i="4" s="1"/>
  <c r="H25" i="4" l="1"/>
  <c r="H21" i="4"/>
  <c r="H17" i="4"/>
  <c r="H13" i="4"/>
  <c r="H9" i="4"/>
  <c r="H5" i="4"/>
  <c r="I5" i="4" s="1"/>
  <c r="I6" i="4" s="1"/>
  <c r="H23" i="4"/>
  <c r="H19" i="4"/>
  <c r="H15" i="4"/>
  <c r="H11" i="4"/>
  <c r="H7" i="4"/>
  <c r="I7" i="4" l="1"/>
  <c r="I8" i="4" s="1"/>
  <c r="I9" i="4" s="1"/>
  <c r="I10" i="4" s="1"/>
  <c r="I11" i="4" s="1"/>
  <c r="I12" i="4" s="1"/>
  <c r="I13" i="4" s="1"/>
  <c r="I14" i="4" s="1"/>
  <c r="J14" i="4" l="1"/>
  <c r="K14" i="4" s="1"/>
  <c r="J15" i="4"/>
  <c r="I15" i="4"/>
  <c r="K15" i="4" l="1"/>
  <c r="I16" i="4"/>
  <c r="J16" i="4"/>
  <c r="K16" i="4" s="1"/>
  <c r="J17" i="4" l="1"/>
  <c r="K17" i="4" s="1"/>
  <c r="I17" i="4"/>
  <c r="J18" i="4" l="1"/>
  <c r="K18" i="4" s="1"/>
  <c r="I18" i="4"/>
  <c r="I19" i="4" l="1"/>
  <c r="J19" i="4"/>
  <c r="K19" i="4" s="1"/>
  <c r="I20" i="4" l="1"/>
  <c r="J20" i="4"/>
  <c r="K20" i="4" s="1"/>
  <c r="I21" i="4" l="1"/>
  <c r="J21" i="4"/>
  <c r="K21" i="4" s="1"/>
  <c r="I22" i="4" l="1"/>
  <c r="J22" i="4"/>
  <c r="K22" i="4" s="1"/>
  <c r="I23" i="4" l="1"/>
  <c r="J23" i="4"/>
  <c r="K23" i="4" s="1"/>
  <c r="I24" i="4" l="1"/>
  <c r="J24" i="4"/>
  <c r="K24" i="4" s="1"/>
  <c r="J25" i="4" l="1"/>
  <c r="K25" i="4" s="1"/>
  <c r="I25" i="4"/>
</calcChain>
</file>

<file path=xl/sharedStrings.xml><?xml version="1.0" encoding="utf-8"?>
<sst xmlns="http://schemas.openxmlformats.org/spreadsheetml/2006/main" count="104" uniqueCount="91">
  <si>
    <t>PET</t>
  </si>
  <si>
    <t>Aug-dek-3</t>
  </si>
  <si>
    <t>Sep-dek-1</t>
  </si>
  <si>
    <t>Sep-dek-2</t>
  </si>
  <si>
    <t>Sep-dek-3</t>
  </si>
  <si>
    <t>Oct-dek-1</t>
  </si>
  <si>
    <t>Oct-dek-2</t>
  </si>
  <si>
    <t>Oct-dek-3</t>
  </si>
  <si>
    <t>Nov-dek-1</t>
  </si>
  <si>
    <t>Nov-dek-2</t>
  </si>
  <si>
    <t>Nov-dek-3</t>
  </si>
  <si>
    <t>Dec-dek-1</t>
  </si>
  <si>
    <t>Dec-dek-2</t>
  </si>
  <si>
    <t>Dec-dek-3</t>
  </si>
  <si>
    <t>Jan-dek-1</t>
  </si>
  <si>
    <t>Jan-dek-2</t>
  </si>
  <si>
    <t>Jan-dek-3</t>
  </si>
  <si>
    <t>Feb-dek-1</t>
  </si>
  <si>
    <t>Feb-dek-2</t>
  </si>
  <si>
    <t>Feb-dek-3</t>
  </si>
  <si>
    <t>Mar-dek-1</t>
  </si>
  <si>
    <t>Mar-dek-2</t>
  </si>
  <si>
    <t>Mar-dek-3</t>
  </si>
  <si>
    <t>DATE</t>
  </si>
  <si>
    <t>Cycle length = 12 dekads</t>
  </si>
  <si>
    <t>Notation</t>
  </si>
  <si>
    <t>C</t>
  </si>
  <si>
    <t>TWR</t>
  </si>
  <si>
    <t>Planting dekad = 34</t>
  </si>
  <si>
    <t>P</t>
  </si>
  <si>
    <t>WHC</t>
  </si>
  <si>
    <t>WHC = 100</t>
  </si>
  <si>
    <t>Effective/Total rain = 100%</t>
  </si>
  <si>
    <t>Pre-season Kc = 0.19</t>
  </si>
  <si>
    <t>Kc</t>
  </si>
  <si>
    <t>Ra</t>
  </si>
  <si>
    <t>Actual Rainfall</t>
  </si>
  <si>
    <t>Effective Rainfall</t>
  </si>
  <si>
    <t>Re</t>
  </si>
  <si>
    <t>CWR</t>
  </si>
  <si>
    <t>Potential Evapotranspiration</t>
  </si>
  <si>
    <t>Crop Coefficient</t>
  </si>
  <si>
    <t>Crop water requirement</t>
  </si>
  <si>
    <t>Crop available water</t>
  </si>
  <si>
    <t>Available soil water</t>
  </si>
  <si>
    <t>ASW</t>
  </si>
  <si>
    <t>CAW</t>
  </si>
  <si>
    <t>Soil Water Deficit</t>
  </si>
  <si>
    <t>Water Req. Satisfaction Index</t>
  </si>
  <si>
    <t>SWD</t>
  </si>
  <si>
    <t>WRSI</t>
  </si>
  <si>
    <t>Step 1</t>
  </si>
  <si>
    <t>Re = E*Ra</t>
  </si>
  <si>
    <t>E</t>
  </si>
  <si>
    <t>Step 2</t>
  </si>
  <si>
    <t>CWR = Kc*PET</t>
  </si>
  <si>
    <t>Step 3</t>
  </si>
  <si>
    <t>CAW = Re - CWR</t>
  </si>
  <si>
    <t>Step 4</t>
  </si>
  <si>
    <t>Initial: ASW = if CAW&lt;0, 0, CAW</t>
  </si>
  <si>
    <t>Subsequent: =IF((ASW(i-1)+CAW(i))&lt;0,0,(ASW(i-1)+CAW(i))</t>
  </si>
  <si>
    <t>Step 5</t>
  </si>
  <si>
    <t>If planted (this case dekad 34)</t>
  </si>
  <si>
    <t>Step 6</t>
  </si>
  <si>
    <t>Initial:SWD =IF(ASW(i-1)+CAW(i)&gt;0,0,-(ASW(i-1)+CAW(i)))</t>
  </si>
  <si>
    <t>Initial:=(1-(SWD/TWR))</t>
  </si>
  <si>
    <t>Subsequent: =(WRSI(i-1)-(SWD(i)/TWR))</t>
  </si>
  <si>
    <t>Step 7</t>
  </si>
  <si>
    <t>&lt;50</t>
  </si>
  <si>
    <t>50-60</t>
  </si>
  <si>
    <t>60-80</t>
  </si>
  <si>
    <t>80-95</t>
  </si>
  <si>
    <t>95-99</t>
  </si>
  <si>
    <t>99-100</t>
  </si>
  <si>
    <t>Failure</t>
  </si>
  <si>
    <t>Poor</t>
  </si>
  <si>
    <t>Mediocre</t>
  </si>
  <si>
    <t>Average</t>
  </si>
  <si>
    <t>Good</t>
  </si>
  <si>
    <t>Very Good</t>
  </si>
  <si>
    <t>Rn</t>
  </si>
  <si>
    <t>Normal rainfall</t>
  </si>
  <si>
    <t>Example with Formula</t>
  </si>
  <si>
    <t>Total water requirements = 561</t>
  </si>
  <si>
    <t>Parameters</t>
  </si>
  <si>
    <t>Algorithm</t>
  </si>
  <si>
    <t>WRSI Categorization</t>
  </si>
  <si>
    <t>Data source for Rainfall (Ra) and Evapotranspiration (PET)</t>
  </si>
  <si>
    <t>Rainfall</t>
  </si>
  <si>
    <t>ftp://ftp.cpc.ncep.noaa.gov/fews/newalgo_est_dekad/</t>
  </si>
  <si>
    <t>http://earlywarning.usgs.gov/ftp2/bulkdailydata/global/pet/days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</si>
</sst>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3" tint="0.3999755851924192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3">
    <xf numFmtId="0" fontId="0" fillId="0" borderId="0" xfId="0"/>
    <xf numFmtId="0" fontId="1" fillId="0" borderId="0" xfId="0" applyFont="1"/>
    <xf numFmtId="1" fontId="0" fillId="0" borderId="0" xfId="0" applyNumberFormat="1"/>
    <xf numFmtId="2" fontId="1" fillId="0" borderId="0" xfId="0" applyNumberFormat="1" applyFont="1"/>
    <xf numFmtId="2" fontId="0" fillId="0" borderId="0" xfId="0" applyNumberFormat="1"/>
    <xf numFmtId="0" fontId="0" fillId="0" borderId="0" xfId="0" quotePrefix="1"/>
    <xf numFmtId="0" fontId="0" fillId="0" borderId="0" xfId="0" applyFill="1"/>
    <xf numFmtId="0" fontId="2" fillId="0" borderId="0" xfId="0" applyFont="1"/>
    <xf numFmtId="0" fontId="3" fillId="0" borderId="0" xfId="0" applyFont="1"/>
    <xf numFmtId="0" fontId="3" fillId="0" borderId="0" xfId="0" applyFont="1" applyFill="1"/>
    <xf numFmtId="1" fontId="3" fillId="0" borderId="0" xfId="0" applyNumberFormat="1" applyFont="1"/>
    <xf numFmtId="0" fontId="4" fillId="0" borderId="0" xfId="1" applyAlignment="1">
      <alignment vertical="center"/>
    </xf>
    <xf numFmtId="0" fontId="4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earlywarning.usgs.gov/ftp2/bulkdailydata/global/pet/days" TargetMode="External"/><Relationship Id="rId1" Type="http://schemas.openxmlformats.org/officeDocument/2006/relationships/hyperlink" Target="ftp://ftp.cpc.ncep.noaa.gov/fews/newalgo_est_deka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9"/>
  <sheetViews>
    <sheetView tabSelected="1" workbookViewId="0">
      <pane ySplit="3" topLeftCell="A4" activePane="bottomLeft" state="frozen"/>
      <selection activeCell="B1" sqref="B1"/>
      <selection pane="bottomLeft"/>
    </sheetView>
  </sheetViews>
  <sheetFormatPr defaultRowHeight="15" x14ac:dyDescent="0.25"/>
  <cols>
    <col min="1" max="1" width="10.28515625" bestFit="1" customWidth="1"/>
    <col min="3" max="3" width="9.140625" style="6"/>
    <col min="8" max="11" width="9.140625" style="2"/>
    <col min="12" max="12" width="9.140625" style="4"/>
  </cols>
  <sheetData>
    <row r="1" spans="1:17" x14ac:dyDescent="0.25">
      <c r="A1" s="7" t="s">
        <v>82</v>
      </c>
    </row>
    <row r="2" spans="1:17" x14ac:dyDescent="0.25">
      <c r="A2" s="1"/>
    </row>
    <row r="3" spans="1:17" s="1" customFormat="1" x14ac:dyDescent="0.25">
      <c r="A3" s="8" t="s">
        <v>23</v>
      </c>
      <c r="B3" s="8" t="s">
        <v>35</v>
      </c>
      <c r="C3" s="9" t="s">
        <v>53</v>
      </c>
      <c r="D3" s="8" t="s">
        <v>38</v>
      </c>
      <c r="E3" s="8" t="s">
        <v>0</v>
      </c>
      <c r="F3" s="8" t="s">
        <v>34</v>
      </c>
      <c r="G3" s="8" t="s">
        <v>39</v>
      </c>
      <c r="H3" s="10" t="s">
        <v>46</v>
      </c>
      <c r="I3" s="10" t="s">
        <v>45</v>
      </c>
      <c r="J3" s="10" t="s">
        <v>49</v>
      </c>
      <c r="K3" s="10" t="s">
        <v>50</v>
      </c>
      <c r="L3" s="3"/>
      <c r="M3" s="7" t="s">
        <v>84</v>
      </c>
      <c r="Q3" s="7" t="s">
        <v>25</v>
      </c>
    </row>
    <row r="4" spans="1:17" x14ac:dyDescent="0.25">
      <c r="A4" t="s">
        <v>1</v>
      </c>
      <c r="B4">
        <v>0</v>
      </c>
      <c r="C4" s="6">
        <v>100</v>
      </c>
      <c r="D4">
        <f>B4*C4/100</f>
        <v>0</v>
      </c>
      <c r="E4">
        <v>41</v>
      </c>
      <c r="F4">
        <v>0.19</v>
      </c>
      <c r="G4">
        <f>F4*E4</f>
        <v>7.79</v>
      </c>
      <c r="H4" s="2">
        <f>D4-G4</f>
        <v>-7.79</v>
      </c>
      <c r="I4" s="2">
        <f>IF(H4&lt;0,0,H4)</f>
        <v>0</v>
      </c>
      <c r="M4" t="s">
        <v>24</v>
      </c>
      <c r="Q4" t="s">
        <v>26</v>
      </c>
    </row>
    <row r="5" spans="1:17" x14ac:dyDescent="0.25">
      <c r="A5" t="s">
        <v>2</v>
      </c>
      <c r="B5">
        <v>0</v>
      </c>
      <c r="C5" s="6">
        <v>100</v>
      </c>
      <c r="D5">
        <f t="shared" ref="D5:D25" si="0">B5*C5/100</f>
        <v>0</v>
      </c>
      <c r="E5">
        <v>45</v>
      </c>
      <c r="F5">
        <v>0.19</v>
      </c>
      <c r="G5">
        <f t="shared" ref="G5:G25" si="1">F5*E5</f>
        <v>8.5500000000000007</v>
      </c>
      <c r="H5" s="2">
        <f>D5-G5</f>
        <v>-8.5500000000000007</v>
      </c>
      <c r="I5" s="2">
        <f>IF((I4+H5)&lt;0,0,I4+H5)</f>
        <v>0</v>
      </c>
      <c r="M5" t="s">
        <v>83</v>
      </c>
      <c r="Q5" t="s">
        <v>27</v>
      </c>
    </row>
    <row r="6" spans="1:17" x14ac:dyDescent="0.25">
      <c r="A6" t="s">
        <v>3</v>
      </c>
      <c r="B6">
        <v>0</v>
      </c>
      <c r="C6" s="6">
        <v>100</v>
      </c>
      <c r="D6">
        <f t="shared" si="0"/>
        <v>0</v>
      </c>
      <c r="E6">
        <v>49</v>
      </c>
      <c r="F6">
        <v>0.19</v>
      </c>
      <c r="G6">
        <f t="shared" si="1"/>
        <v>9.31</v>
      </c>
      <c r="H6" s="2">
        <f>D6-G6</f>
        <v>-9.31</v>
      </c>
      <c r="I6" s="2">
        <f t="shared" ref="I6:I13" si="2">IF((I5+H6)&lt;0,0,I5+H6)</f>
        <v>0</v>
      </c>
      <c r="M6" t="s">
        <v>28</v>
      </c>
      <c r="Q6" t="s">
        <v>29</v>
      </c>
    </row>
    <row r="7" spans="1:17" x14ac:dyDescent="0.25">
      <c r="A7" t="s">
        <v>4</v>
      </c>
      <c r="B7">
        <v>0</v>
      </c>
      <c r="C7" s="6">
        <v>100</v>
      </c>
      <c r="D7">
        <f t="shared" si="0"/>
        <v>0</v>
      </c>
      <c r="E7">
        <v>52</v>
      </c>
      <c r="F7">
        <v>0.19</v>
      </c>
      <c r="G7">
        <f t="shared" si="1"/>
        <v>9.8800000000000008</v>
      </c>
      <c r="H7" s="2">
        <f>D7-G7</f>
        <v>-9.8800000000000008</v>
      </c>
      <c r="I7" s="2">
        <f t="shared" si="2"/>
        <v>0</v>
      </c>
      <c r="M7" t="s">
        <v>31</v>
      </c>
      <c r="Q7" t="s">
        <v>30</v>
      </c>
    </row>
    <row r="8" spans="1:17" x14ac:dyDescent="0.25">
      <c r="A8" t="s">
        <v>5</v>
      </c>
      <c r="B8">
        <v>0</v>
      </c>
      <c r="C8" s="6">
        <v>100</v>
      </c>
      <c r="D8">
        <f t="shared" si="0"/>
        <v>0</v>
      </c>
      <c r="E8">
        <v>56</v>
      </c>
      <c r="F8">
        <v>0.19</v>
      </c>
      <c r="G8">
        <f t="shared" si="1"/>
        <v>10.64</v>
      </c>
      <c r="H8" s="2">
        <f>D8-G8</f>
        <v>-10.64</v>
      </c>
      <c r="I8" s="2">
        <f t="shared" si="2"/>
        <v>0</v>
      </c>
      <c r="M8" t="s">
        <v>32</v>
      </c>
      <c r="Q8" t="s">
        <v>53</v>
      </c>
    </row>
    <row r="9" spans="1:17" x14ac:dyDescent="0.25">
      <c r="A9" t="s">
        <v>6</v>
      </c>
      <c r="B9">
        <v>4</v>
      </c>
      <c r="C9" s="6">
        <v>100</v>
      </c>
      <c r="D9">
        <f t="shared" si="0"/>
        <v>4</v>
      </c>
      <c r="E9">
        <v>59</v>
      </c>
      <c r="F9">
        <v>0.19</v>
      </c>
      <c r="G9">
        <f t="shared" si="1"/>
        <v>11.21</v>
      </c>
      <c r="H9" s="2">
        <f>D9-G9</f>
        <v>-7.2100000000000009</v>
      </c>
      <c r="I9" s="2">
        <f t="shared" si="2"/>
        <v>0</v>
      </c>
      <c r="M9" t="s">
        <v>33</v>
      </c>
      <c r="Q9" t="s">
        <v>34</v>
      </c>
    </row>
    <row r="10" spans="1:17" x14ac:dyDescent="0.25">
      <c r="A10" t="s">
        <v>7</v>
      </c>
      <c r="B10">
        <v>0</v>
      </c>
      <c r="C10" s="6">
        <v>100</v>
      </c>
      <c r="D10">
        <f t="shared" si="0"/>
        <v>0</v>
      </c>
      <c r="E10">
        <v>59</v>
      </c>
      <c r="F10">
        <v>0.19</v>
      </c>
      <c r="G10">
        <f t="shared" si="1"/>
        <v>11.21</v>
      </c>
      <c r="H10" s="2">
        <f>D10-G10</f>
        <v>-11.21</v>
      </c>
      <c r="I10" s="2">
        <f t="shared" si="2"/>
        <v>0</v>
      </c>
      <c r="M10" t="s">
        <v>81</v>
      </c>
      <c r="Q10" t="s">
        <v>80</v>
      </c>
    </row>
    <row r="11" spans="1:17" x14ac:dyDescent="0.25">
      <c r="A11" t="s">
        <v>8</v>
      </c>
      <c r="B11">
        <v>0</v>
      </c>
      <c r="C11" s="6">
        <v>100</v>
      </c>
      <c r="D11">
        <f t="shared" si="0"/>
        <v>0</v>
      </c>
      <c r="E11">
        <v>60</v>
      </c>
      <c r="F11">
        <v>0.19</v>
      </c>
      <c r="G11">
        <f t="shared" si="1"/>
        <v>11.4</v>
      </c>
      <c r="H11" s="2">
        <f>D11-G11</f>
        <v>-11.4</v>
      </c>
      <c r="I11" s="2">
        <f t="shared" si="2"/>
        <v>0</v>
      </c>
      <c r="M11" t="s">
        <v>36</v>
      </c>
      <c r="Q11" t="s">
        <v>35</v>
      </c>
    </row>
    <row r="12" spans="1:17" x14ac:dyDescent="0.25">
      <c r="A12" t="s">
        <v>9</v>
      </c>
      <c r="B12">
        <v>13</v>
      </c>
      <c r="C12" s="6">
        <v>100</v>
      </c>
      <c r="D12">
        <f t="shared" si="0"/>
        <v>13</v>
      </c>
      <c r="E12">
        <v>60</v>
      </c>
      <c r="F12">
        <v>0.19</v>
      </c>
      <c r="G12">
        <f t="shared" si="1"/>
        <v>11.4</v>
      </c>
      <c r="H12" s="2">
        <f>D12-G12</f>
        <v>1.5999999999999996</v>
      </c>
      <c r="I12" s="2">
        <f t="shared" si="2"/>
        <v>1.5999999999999996</v>
      </c>
      <c r="M12" t="s">
        <v>37</v>
      </c>
      <c r="Q12" t="s">
        <v>38</v>
      </c>
    </row>
    <row r="13" spans="1:17" x14ac:dyDescent="0.25">
      <c r="A13" t="s">
        <v>10</v>
      </c>
      <c r="B13">
        <v>0</v>
      </c>
      <c r="C13" s="6">
        <v>100</v>
      </c>
      <c r="D13">
        <f t="shared" si="0"/>
        <v>0</v>
      </c>
      <c r="E13">
        <v>62</v>
      </c>
      <c r="F13">
        <v>0.19</v>
      </c>
      <c r="G13">
        <f t="shared" si="1"/>
        <v>11.78</v>
      </c>
      <c r="H13" s="2">
        <f>D13-G13</f>
        <v>-11.78</v>
      </c>
      <c r="I13" s="2">
        <f t="shared" si="2"/>
        <v>0</v>
      </c>
      <c r="M13" t="s">
        <v>40</v>
      </c>
      <c r="Q13" t="s">
        <v>0</v>
      </c>
    </row>
    <row r="14" spans="1:17" x14ac:dyDescent="0.25">
      <c r="A14" t="s">
        <v>11</v>
      </c>
      <c r="B14">
        <v>40</v>
      </c>
      <c r="C14" s="6">
        <v>100</v>
      </c>
      <c r="D14">
        <f t="shared" si="0"/>
        <v>40</v>
      </c>
      <c r="E14">
        <v>63</v>
      </c>
      <c r="F14">
        <v>7.0000000000000007E-2</v>
      </c>
      <c r="G14">
        <f t="shared" si="1"/>
        <v>4.41</v>
      </c>
      <c r="H14" s="2">
        <f>D14-G14</f>
        <v>35.590000000000003</v>
      </c>
      <c r="I14" s="2">
        <f>IF((I13+H14)&lt;0,0,I13+H14)</f>
        <v>35.590000000000003</v>
      </c>
      <c r="J14" s="2">
        <f t="shared" ref="J14:J17" si="3">IF(I13+H14&gt;0,0,-(I13+H14))</f>
        <v>0</v>
      </c>
      <c r="K14" s="2">
        <f>(1-(J14/$G$26))*100</f>
        <v>100</v>
      </c>
      <c r="M14" t="s">
        <v>41</v>
      </c>
      <c r="Q14" t="s">
        <v>34</v>
      </c>
    </row>
    <row r="15" spans="1:17" x14ac:dyDescent="0.25">
      <c r="A15" t="s">
        <v>12</v>
      </c>
      <c r="B15">
        <v>0</v>
      </c>
      <c r="C15" s="6">
        <v>100</v>
      </c>
      <c r="D15">
        <f t="shared" si="0"/>
        <v>0</v>
      </c>
      <c r="E15">
        <v>63</v>
      </c>
      <c r="F15">
        <v>0.22</v>
      </c>
      <c r="G15">
        <f t="shared" si="1"/>
        <v>13.86</v>
      </c>
      <c r="H15" s="2">
        <f>D15-G15</f>
        <v>-13.86</v>
      </c>
      <c r="I15" s="2">
        <f>IF((I14+H15)&lt;0,0,I14+H15)</f>
        <v>21.730000000000004</v>
      </c>
      <c r="J15" s="2">
        <f t="shared" si="3"/>
        <v>0</v>
      </c>
      <c r="K15" s="2">
        <f>(K14/100-(J15/$G$26))*100</f>
        <v>100</v>
      </c>
      <c r="M15" t="s">
        <v>42</v>
      </c>
      <c r="Q15" t="s">
        <v>39</v>
      </c>
    </row>
    <row r="16" spans="1:17" x14ac:dyDescent="0.25">
      <c r="A16" t="s">
        <v>13</v>
      </c>
      <c r="B16">
        <v>27</v>
      </c>
      <c r="C16" s="6">
        <v>100</v>
      </c>
      <c r="D16">
        <f t="shared" si="0"/>
        <v>27</v>
      </c>
      <c r="E16">
        <v>64</v>
      </c>
      <c r="F16">
        <v>0.37</v>
      </c>
      <c r="G16">
        <f t="shared" si="1"/>
        <v>23.68</v>
      </c>
      <c r="H16" s="2">
        <f>D16-G16</f>
        <v>3.3200000000000003</v>
      </c>
      <c r="I16" s="2">
        <f>IF((I15+H16)&lt;0,0,I15+H16)</f>
        <v>25.050000000000004</v>
      </c>
      <c r="J16" s="2">
        <f t="shared" si="3"/>
        <v>0</v>
      </c>
      <c r="K16" s="2">
        <f t="shared" ref="K16:K25" si="4">(K15/100-(J16/$G$26))*100</f>
        <v>100</v>
      </c>
      <c r="M16" t="s">
        <v>43</v>
      </c>
      <c r="Q16" t="s">
        <v>46</v>
      </c>
    </row>
    <row r="17" spans="1:17" x14ac:dyDescent="0.25">
      <c r="A17" t="s">
        <v>14</v>
      </c>
      <c r="B17">
        <v>29</v>
      </c>
      <c r="C17" s="6">
        <v>100</v>
      </c>
      <c r="D17">
        <f t="shared" si="0"/>
        <v>29</v>
      </c>
      <c r="E17">
        <v>63</v>
      </c>
      <c r="F17">
        <v>0.71</v>
      </c>
      <c r="G17">
        <f t="shared" si="1"/>
        <v>44.73</v>
      </c>
      <c r="H17" s="2">
        <f>D17-G17</f>
        <v>-15.729999999999997</v>
      </c>
      <c r="I17" s="2">
        <f>IF((I16+H17)&lt;0,0,I16+H17)</f>
        <v>9.3200000000000074</v>
      </c>
      <c r="J17" s="2">
        <f t="shared" si="3"/>
        <v>0</v>
      </c>
      <c r="K17" s="2">
        <f t="shared" si="4"/>
        <v>100</v>
      </c>
      <c r="M17" t="s">
        <v>44</v>
      </c>
      <c r="Q17" t="s">
        <v>45</v>
      </c>
    </row>
    <row r="18" spans="1:17" x14ac:dyDescent="0.25">
      <c r="A18" t="s">
        <v>15</v>
      </c>
      <c r="B18">
        <v>7</v>
      </c>
      <c r="C18" s="6">
        <v>100</v>
      </c>
      <c r="D18">
        <f t="shared" si="0"/>
        <v>7</v>
      </c>
      <c r="E18">
        <v>62</v>
      </c>
      <c r="F18">
        <v>1.1000000000000001</v>
      </c>
      <c r="G18">
        <f t="shared" si="1"/>
        <v>68.2</v>
      </c>
      <c r="H18" s="2">
        <f>D18-G18</f>
        <v>-61.2</v>
      </c>
      <c r="I18" s="2">
        <f>IF((I17+H18)&lt;0,0,I17+H18)</f>
        <v>0</v>
      </c>
      <c r="J18" s="2">
        <f>IF(I17+H18&gt;0,0,-(I17+H18))</f>
        <v>51.879999999999995</v>
      </c>
      <c r="K18" s="2">
        <f t="shared" si="4"/>
        <v>90.752228163992868</v>
      </c>
      <c r="M18" t="s">
        <v>47</v>
      </c>
      <c r="Q18" t="s">
        <v>49</v>
      </c>
    </row>
    <row r="19" spans="1:17" x14ac:dyDescent="0.25">
      <c r="A19" t="s">
        <v>16</v>
      </c>
      <c r="B19">
        <v>43</v>
      </c>
      <c r="C19" s="6">
        <v>100</v>
      </c>
      <c r="D19">
        <f t="shared" si="0"/>
        <v>43</v>
      </c>
      <c r="E19">
        <v>59</v>
      </c>
      <c r="F19">
        <v>1.25</v>
      </c>
      <c r="G19">
        <f t="shared" si="1"/>
        <v>73.75</v>
      </c>
      <c r="H19" s="2">
        <f>D19-G19</f>
        <v>-30.75</v>
      </c>
      <c r="I19" s="2">
        <f>IF((I18+H19)&lt;0,0,I18+H19)</f>
        <v>0</v>
      </c>
      <c r="J19" s="2">
        <f t="shared" ref="J19:J25" si="5">IF(I18+H19&gt;0,0,-(I18+H19))</f>
        <v>30.75</v>
      </c>
      <c r="K19" s="2">
        <f t="shared" si="4"/>
        <v>85.270944741532972</v>
      </c>
      <c r="M19" t="s">
        <v>48</v>
      </c>
      <c r="Q19" t="s">
        <v>50</v>
      </c>
    </row>
    <row r="20" spans="1:17" x14ac:dyDescent="0.25">
      <c r="A20" t="s">
        <v>17</v>
      </c>
      <c r="B20">
        <v>9</v>
      </c>
      <c r="C20" s="6">
        <v>100</v>
      </c>
      <c r="D20">
        <f t="shared" si="0"/>
        <v>9</v>
      </c>
      <c r="E20">
        <v>56</v>
      </c>
      <c r="F20">
        <v>1.25</v>
      </c>
      <c r="G20">
        <f t="shared" si="1"/>
        <v>70</v>
      </c>
      <c r="H20" s="2">
        <f>D20-G20</f>
        <v>-61</v>
      </c>
      <c r="I20" s="2">
        <f>IF((I19+H20)&lt;0,0,I19+H20)</f>
        <v>0</v>
      </c>
      <c r="J20" s="2">
        <f t="shared" si="5"/>
        <v>61</v>
      </c>
      <c r="K20" s="2">
        <f t="shared" si="4"/>
        <v>74.397504456327979</v>
      </c>
    </row>
    <row r="21" spans="1:17" x14ac:dyDescent="0.25">
      <c r="A21" t="s">
        <v>18</v>
      </c>
      <c r="B21">
        <v>17</v>
      </c>
      <c r="C21" s="6">
        <v>100</v>
      </c>
      <c r="D21">
        <f t="shared" si="0"/>
        <v>17</v>
      </c>
      <c r="E21">
        <v>52</v>
      </c>
      <c r="F21">
        <v>1.25</v>
      </c>
      <c r="G21">
        <f t="shared" si="1"/>
        <v>65</v>
      </c>
      <c r="H21" s="2">
        <f>D21-G21</f>
        <v>-48</v>
      </c>
      <c r="I21" s="2">
        <f>IF((I20+H21)&lt;0,0,I20+H21)</f>
        <v>0</v>
      </c>
      <c r="J21" s="2">
        <f t="shared" si="5"/>
        <v>48</v>
      </c>
      <c r="K21" s="2">
        <f t="shared" si="4"/>
        <v>65.841354723707653</v>
      </c>
    </row>
    <row r="22" spans="1:17" x14ac:dyDescent="0.25">
      <c r="A22" t="s">
        <v>19</v>
      </c>
      <c r="B22">
        <v>10</v>
      </c>
      <c r="C22" s="6">
        <v>100</v>
      </c>
      <c r="D22">
        <f t="shared" si="0"/>
        <v>10</v>
      </c>
      <c r="E22">
        <v>51</v>
      </c>
      <c r="F22">
        <v>1.25</v>
      </c>
      <c r="G22">
        <f t="shared" si="1"/>
        <v>63.75</v>
      </c>
      <c r="H22" s="2">
        <f>D22-G22</f>
        <v>-53.75</v>
      </c>
      <c r="I22" s="2">
        <f>IF((I21+H22)&lt;0,0,I21+H22)</f>
        <v>0</v>
      </c>
      <c r="J22" s="2">
        <f t="shared" si="5"/>
        <v>53.75</v>
      </c>
      <c r="K22" s="2">
        <f t="shared" si="4"/>
        <v>56.260249554367192</v>
      </c>
      <c r="M22" s="7" t="s">
        <v>85</v>
      </c>
    </row>
    <row r="23" spans="1:17" x14ac:dyDescent="0.25">
      <c r="A23" t="s">
        <v>20</v>
      </c>
      <c r="B23">
        <v>5</v>
      </c>
      <c r="C23" s="6">
        <v>100</v>
      </c>
      <c r="D23">
        <f t="shared" si="0"/>
        <v>5</v>
      </c>
      <c r="E23">
        <v>51</v>
      </c>
      <c r="F23">
        <v>1.19</v>
      </c>
      <c r="G23">
        <f t="shared" si="1"/>
        <v>60.69</v>
      </c>
      <c r="H23" s="2">
        <f>D23-G23</f>
        <v>-55.69</v>
      </c>
      <c r="I23" s="2">
        <f>IF((I22+H23)&lt;0,0,I22+H23)</f>
        <v>0</v>
      </c>
      <c r="J23" s="2">
        <f t="shared" si="5"/>
        <v>55.69</v>
      </c>
      <c r="K23" s="2">
        <f t="shared" si="4"/>
        <v>46.333333333333329</v>
      </c>
      <c r="M23" t="s">
        <v>51</v>
      </c>
      <c r="N23" t="s">
        <v>52</v>
      </c>
    </row>
    <row r="24" spans="1:17" x14ac:dyDescent="0.25">
      <c r="A24" t="s">
        <v>21</v>
      </c>
      <c r="B24">
        <v>19</v>
      </c>
      <c r="C24" s="6">
        <v>100</v>
      </c>
      <c r="D24">
        <f t="shared" si="0"/>
        <v>19</v>
      </c>
      <c r="E24">
        <v>50</v>
      </c>
      <c r="F24">
        <v>0.9</v>
      </c>
      <c r="G24">
        <f t="shared" si="1"/>
        <v>45</v>
      </c>
      <c r="H24" s="2">
        <f>D24-G24</f>
        <v>-26</v>
      </c>
      <c r="I24" s="2">
        <f>IF((I23+H24)&lt;0,0,I23+H24)</f>
        <v>0</v>
      </c>
      <c r="J24" s="2">
        <f t="shared" si="5"/>
        <v>26</v>
      </c>
      <c r="K24" s="2">
        <f t="shared" si="4"/>
        <v>41.69875222816399</v>
      </c>
      <c r="M24" t="s">
        <v>54</v>
      </c>
      <c r="N24" t="s">
        <v>55</v>
      </c>
    </row>
    <row r="25" spans="1:17" x14ac:dyDescent="0.25">
      <c r="A25" t="s">
        <v>22</v>
      </c>
      <c r="B25">
        <v>32</v>
      </c>
      <c r="C25" s="6">
        <v>100</v>
      </c>
      <c r="D25">
        <f t="shared" si="0"/>
        <v>32</v>
      </c>
      <c r="E25">
        <v>46</v>
      </c>
      <c r="F25">
        <v>0.6</v>
      </c>
      <c r="G25">
        <f t="shared" si="1"/>
        <v>27.599999999999998</v>
      </c>
      <c r="H25" s="2">
        <f>D25-G25</f>
        <v>4.4000000000000021</v>
      </c>
      <c r="I25" s="2">
        <f>IF((I24+H25)&lt;0,0,I24+H25)</f>
        <v>4.4000000000000021</v>
      </c>
      <c r="J25" s="2">
        <f t="shared" si="5"/>
        <v>0</v>
      </c>
      <c r="K25" s="2">
        <f t="shared" si="4"/>
        <v>41.69875222816399</v>
      </c>
      <c r="M25" t="s">
        <v>56</v>
      </c>
      <c r="N25" t="s">
        <v>57</v>
      </c>
    </row>
    <row r="26" spans="1:17" x14ac:dyDescent="0.25">
      <c r="G26">
        <v>561</v>
      </c>
      <c r="M26" t="s">
        <v>58</v>
      </c>
      <c r="N26" t="s">
        <v>59</v>
      </c>
    </row>
    <row r="27" spans="1:17" x14ac:dyDescent="0.25">
      <c r="N27" t="s">
        <v>60</v>
      </c>
    </row>
    <row r="28" spans="1:17" x14ac:dyDescent="0.25">
      <c r="A28" s="7" t="s">
        <v>87</v>
      </c>
      <c r="M28" t="s">
        <v>61</v>
      </c>
      <c r="N28" t="s">
        <v>62</v>
      </c>
    </row>
    <row r="29" spans="1:17" x14ac:dyDescent="0.25">
      <c r="N29" t="s">
        <v>64</v>
      </c>
    </row>
    <row r="30" spans="1:17" x14ac:dyDescent="0.25">
      <c r="A30" t="s">
        <v>88</v>
      </c>
      <c r="M30" t="s">
        <v>63</v>
      </c>
      <c r="N30" t="s">
        <v>62</v>
      </c>
    </row>
    <row r="31" spans="1:17" x14ac:dyDescent="0.25">
      <c r="A31" s="11" t="s">
        <v>89</v>
      </c>
      <c r="N31" t="s">
        <v>65</v>
      </c>
    </row>
    <row r="32" spans="1:17" x14ac:dyDescent="0.25">
      <c r="N32" t="s">
        <v>66</v>
      </c>
    </row>
    <row r="33" spans="1:15" x14ac:dyDescent="0.25">
      <c r="A33" t="s">
        <v>0</v>
      </c>
      <c r="M33" t="s">
        <v>67</v>
      </c>
      <c r="N33" t="s">
        <v>86</v>
      </c>
    </row>
    <row r="34" spans="1:15" x14ac:dyDescent="0.25">
      <c r="A34" s="12" t="s">
        <v>90</v>
      </c>
      <c r="N34" t="s">
        <v>68</v>
      </c>
      <c r="O34" t="s">
        <v>74</v>
      </c>
    </row>
    <row r="35" spans="1:15" x14ac:dyDescent="0.25">
      <c r="N35" s="5" t="s">
        <v>69</v>
      </c>
      <c r="O35" t="s">
        <v>75</v>
      </c>
    </row>
    <row r="36" spans="1:15" x14ac:dyDescent="0.25">
      <c r="N36" s="5" t="s">
        <v>70</v>
      </c>
      <c r="O36" t="s">
        <v>76</v>
      </c>
    </row>
    <row r="37" spans="1:15" x14ac:dyDescent="0.25">
      <c r="N37" s="5" t="s">
        <v>71</v>
      </c>
      <c r="O37" t="s">
        <v>77</v>
      </c>
    </row>
    <row r="38" spans="1:15" x14ac:dyDescent="0.25">
      <c r="N38" s="5" t="s">
        <v>72</v>
      </c>
      <c r="O38" t="s">
        <v>78</v>
      </c>
    </row>
    <row r="39" spans="1:15" x14ac:dyDescent="0.25">
      <c r="N39" s="5" t="s">
        <v>73</v>
      </c>
      <c r="O39" t="s">
        <v>79</v>
      </c>
    </row>
  </sheetData>
  <hyperlinks>
    <hyperlink ref="A31" r:id="rId1"/>
    <hyperlink ref="A34" r:id="rId2"/>
  </hyperlinks>
  <pageMargins left="0.7" right="0.7" top="0.75" bottom="0.75" header="0.3" footer="0.3"/>
  <pageSetup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WRSI calculation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JACOB KAINGO</dc:creator>
  <cp:lastModifiedBy>Prof. Tumbo</cp:lastModifiedBy>
  <dcterms:created xsi:type="dcterms:W3CDTF">2015-02-24T11:26:13Z</dcterms:created>
  <dcterms:modified xsi:type="dcterms:W3CDTF">2015-07-03T11:28:36Z</dcterms:modified>
</cp:coreProperties>
</file>